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iivo\Desktop\Anija-Vald Pilv\Anija\Soodla-Kõrvemaa kergliiklustee\"/>
    </mc:Choice>
  </mc:AlternateContent>
  <xr:revisionPtr revIDLastSave="0" documentId="8_{FB09ADC8-127A-49F5-9757-4117F7C3FB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9" i="1" l="1"/>
  <c r="E6" i="1"/>
  <c r="E7" i="1"/>
  <c r="E8" i="1"/>
  <c r="E9" i="1"/>
  <c r="E10" i="1"/>
  <c r="B83" i="1"/>
  <c r="B72" i="1"/>
  <c r="B61" i="1"/>
  <c r="B50" i="1"/>
  <c r="B81" i="1"/>
  <c r="E81" i="1" s="1"/>
  <c r="B80" i="1"/>
  <c r="B79" i="1"/>
  <c r="E79" i="1" s="1"/>
  <c r="B78" i="1"/>
  <c r="E78" i="1" s="1"/>
  <c r="B77" i="1"/>
  <c r="E77" i="1" s="1"/>
  <c r="B75" i="1"/>
  <c r="B76" i="1" s="1"/>
  <c r="E76" i="1" s="1"/>
  <c r="E82" i="1"/>
  <c r="D80" i="1"/>
  <c r="B70" i="1"/>
  <c r="E70" i="1" s="1"/>
  <c r="B69" i="1"/>
  <c r="B68" i="1"/>
  <c r="B67" i="1"/>
  <c r="B66" i="1"/>
  <c r="B64" i="1"/>
  <c r="B65" i="1" s="1"/>
  <c r="E71" i="1"/>
  <c r="D69" i="1"/>
  <c r="B59" i="1"/>
  <c r="E59" i="1" s="1"/>
  <c r="B58" i="1"/>
  <c r="B57" i="1"/>
  <c r="E57" i="1" s="1"/>
  <c r="B56" i="1"/>
  <c r="E56" i="1" s="1"/>
  <c r="B55" i="1"/>
  <c r="E55" i="1" s="1"/>
  <c r="B53" i="1"/>
  <c r="E60" i="1"/>
  <c r="D58" i="1"/>
  <c r="D47" i="1"/>
  <c r="B47" i="1"/>
  <c r="B48" i="1"/>
  <c r="E48" i="1" s="1"/>
  <c r="B38" i="1"/>
  <c r="E38" i="1" s="1"/>
  <c r="B46" i="1"/>
  <c r="E46" i="1" s="1"/>
  <c r="B45" i="1"/>
  <c r="E45" i="1" s="1"/>
  <c r="B44" i="1"/>
  <c r="E44" i="1" s="1"/>
  <c r="B42" i="1"/>
  <c r="B43" i="1" s="1"/>
  <c r="E43" i="1" s="1"/>
  <c r="B37" i="1"/>
  <c r="E37" i="1" s="1"/>
  <c r="B36" i="1"/>
  <c r="E36" i="1" s="1"/>
  <c r="B35" i="1"/>
  <c r="E35" i="1" s="1"/>
  <c r="B33" i="1"/>
  <c r="B34" i="1" s="1"/>
  <c r="E34" i="1" s="1"/>
  <c r="B28" i="1"/>
  <c r="E28" i="1" s="1"/>
  <c r="B27" i="1"/>
  <c r="E27" i="1" s="1"/>
  <c r="B26" i="1"/>
  <c r="E26" i="1" s="1"/>
  <c r="B25" i="1"/>
  <c r="E25" i="1" s="1"/>
  <c r="B23" i="1"/>
  <c r="B24" i="1" s="1"/>
  <c r="E24" i="1" s="1"/>
  <c r="E30" i="1"/>
  <c r="B18" i="1"/>
  <c r="B17" i="1"/>
  <c r="B16" i="1"/>
  <c r="B15" i="1"/>
  <c r="B13" i="1"/>
  <c r="E49" i="1"/>
  <c r="E39" i="1"/>
  <c r="E29" i="1"/>
  <c r="G11" i="1" l="1"/>
  <c r="E58" i="1"/>
  <c r="E69" i="1"/>
  <c r="G73" i="1" s="1"/>
  <c r="B54" i="1"/>
  <c r="E54" i="1" s="1"/>
  <c r="E80" i="1"/>
  <c r="E75" i="1"/>
  <c r="E53" i="1"/>
  <c r="E47" i="1"/>
  <c r="E42" i="1"/>
  <c r="E33" i="1"/>
  <c r="G40" i="1" s="1"/>
  <c r="E23" i="1"/>
  <c r="G31" i="1" s="1"/>
  <c r="G51" i="1" l="1"/>
  <c r="G84" i="1"/>
  <c r="G62" i="1"/>
  <c r="B14" i="1"/>
  <c r="E17" i="1" l="1"/>
  <c r="E18" i="1" l="1"/>
  <c r="E19" i="1"/>
  <c r="E20" i="1"/>
  <c r="E14" i="1"/>
  <c r="E15" i="1"/>
  <c r="E13" i="1" l="1"/>
  <c r="E16" i="1"/>
  <c r="G21" i="1" l="1"/>
  <c r="D86" i="1"/>
  <c r="E86" i="1" s="1"/>
  <c r="D87" i="1" l="1"/>
  <c r="E87" i="1" s="1"/>
  <c r="D88" i="1" l="1"/>
  <c r="E88" i="1" s="1"/>
  <c r="E91" i="1" s="1"/>
  <c r="E92" i="1" l="1"/>
  <c r="E93" i="1" s="1"/>
  <c r="G100" i="1" l="1"/>
  <c r="F99" i="1"/>
  <c r="G98" i="1"/>
  <c r="G99" i="1"/>
</calcChain>
</file>

<file path=xl/sharedStrings.xml><?xml version="1.0" encoding="utf-8"?>
<sst xmlns="http://schemas.openxmlformats.org/spreadsheetml/2006/main" count="229" uniqueCount="52">
  <si>
    <t>Töö kirjeldus</t>
  </si>
  <si>
    <t>Hinnanguline maht</t>
  </si>
  <si>
    <t>Ühikuhind</t>
  </si>
  <si>
    <t>Töö maksumus</t>
  </si>
  <si>
    <t>KOKKU</t>
  </si>
  <si>
    <t>Ühik</t>
  </si>
  <si>
    <t>m2</t>
  </si>
  <si>
    <t>obj</t>
  </si>
  <si>
    <t>Tellija reserv 10%</t>
  </si>
  <si>
    <t>Peatöövõtja kulu 8%</t>
  </si>
  <si>
    <t>KM 22%</t>
  </si>
  <si>
    <t>SUMMA</t>
  </si>
  <si>
    <t>Töömaa korraldus ja juhtimiskulud 7,5%</t>
  </si>
  <si>
    <t>€</t>
  </si>
  <si>
    <t>Tööprojekti koostamine</t>
  </si>
  <si>
    <t>Geodeetiline alusplaan</t>
  </si>
  <si>
    <t>m3</t>
  </si>
  <si>
    <t>Asendiplaanilised tööd</t>
  </si>
  <si>
    <t>jm</t>
  </si>
  <si>
    <t>Ehitusplatsi korraldus- ja üldkulud</t>
  </si>
  <si>
    <t>Hinnastamise täpsus +-30%</t>
  </si>
  <si>
    <t>Olemasoleva pinnase kaeve</t>
  </si>
  <si>
    <t>Geotekstiil eraldava kihina</t>
  </si>
  <si>
    <t>Stabiliseeriv kiht põlevkivi tuhaga 30cm</t>
  </si>
  <si>
    <t>Purustatud kruusa katend 15cm</t>
  </si>
  <si>
    <t>Uuringud (geoloogia)</t>
  </si>
  <si>
    <t>Uuringud (pinnaseproovid + laboriuuringud)</t>
  </si>
  <si>
    <t>Truubid ristuvatele teedele</t>
  </si>
  <si>
    <t>Kraavid torudesse (vähemalt 2 kohta)</t>
  </si>
  <si>
    <t>Uuringud (turbakihid + veeuuring)</t>
  </si>
  <si>
    <t>Paekivisõelmed 4-64 25cm</t>
  </si>
  <si>
    <t>Ettevalmistuse kulud</t>
  </si>
  <si>
    <t>Olemasoleva pinnase vedu</t>
  </si>
  <si>
    <t>kmpl</t>
  </si>
  <si>
    <t>Soodla kergtee variant lõikude kaupa 01.2024</t>
  </si>
  <si>
    <t>Lõik 1 (kruusakate; KOV+RKIK) - 7,7km ja 2,5m lai</t>
  </si>
  <si>
    <t>Kraavid torudesse</t>
  </si>
  <si>
    <t>Lõik 2 (kruusakate; RKIK) - 4,4km ja 2,5m lai</t>
  </si>
  <si>
    <t>Lõik 3 (kruusakate; KOV+RKIK) - 1,5km ja 2,5m lai</t>
  </si>
  <si>
    <t>Lõik 5 (tolmuvaba kate; RKIK) - 1,8km ja 2,5m lai</t>
  </si>
  <si>
    <t>Purustatud kruusa katend 8cm</t>
  </si>
  <si>
    <t>Pindamine 2x</t>
  </si>
  <si>
    <t>Lõik 4 (tolmuvaba kate; KOV+RKIK) - 1,2km ja 2,5m lai</t>
  </si>
  <si>
    <t>Freesasfaldist kate 8cm</t>
  </si>
  <si>
    <t>Lõik 6 (tolmuvaba kate; KOV) - 1,4km ja 2,5m lai</t>
  </si>
  <si>
    <t>Lõik 7 (tolmuvaba kate; KOV+RKIK) - 5km ja 2,5m lai</t>
  </si>
  <si>
    <t>Valgustuse valmidus (kaablitoru maas)</t>
  </si>
  <si>
    <t>KOV</t>
  </si>
  <si>
    <t>RKIK</t>
  </si>
  <si>
    <t>osalus</t>
  </si>
  <si>
    <t>%</t>
  </si>
  <si>
    <t>Transpordiamet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</si>
</sst>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\ &quot;€&quot;"/>
  </numFmts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1"/>
      <color theme="1" tint="0.499984740745262"/>
      <name val="Calibri"/>
      <family val="2"/>
      <charset val="186"/>
      <scheme val="minor"/>
    </font>
    <font>
      <b/>
      <sz val="11"/>
      <color theme="1" tint="0.499984740745262"/>
      <name val="Calibri"/>
      <family val="2"/>
      <charset val="186"/>
      <scheme val="minor"/>
    </font>
    <font>
      <sz val="11"/>
      <color theme="9" tint="0.39997558519241921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 vertic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0" fillId="2" borderId="0" xfId="0" applyFill="1"/>
    <xf numFmtId="0" fontId="6" fillId="0" borderId="0" xfId="0" applyFont="1"/>
    <xf numFmtId="165" fontId="0" fillId="0" borderId="0" xfId="0" applyNumberFormat="1"/>
    <xf numFmtId="165" fontId="1" fillId="0" borderId="0" xfId="0" applyNumberFormat="1" applyFont="1"/>
    <xf numFmtId="165" fontId="3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3" fontId="0" fillId="0" borderId="0" xfId="0" applyNumberFormat="1"/>
    <xf numFmtId="165" fontId="8" fillId="0" borderId="0" xfId="0" applyNumberFormat="1" applyFont="1"/>
    <xf numFmtId="9" fontId="8" fillId="0" borderId="0" xfId="1" applyFont="1" applyAlignment="1">
      <alignment horizontal="center"/>
    </xf>
    <xf numFmtId="9" fontId="8" fillId="0" borderId="0" xfId="1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/>
    <xf numFmtId="165" fontId="0" fillId="0" borderId="1" xfId="0" applyNumberFormat="1" applyBorder="1"/>
    <xf numFmtId="3" fontId="8" fillId="0" borderId="1" xfId="0" applyNumberFormat="1" applyFont="1" applyBorder="1"/>
    <xf numFmtId="9" fontId="8" fillId="0" borderId="1" xfId="1" applyFont="1" applyBorder="1" applyAlignment="1">
      <alignment horizontal="center"/>
    </xf>
    <xf numFmtId="0" fontId="1" fillId="0" borderId="1" xfId="0" applyFont="1" applyBorder="1"/>
    <xf numFmtId="166" fontId="0" fillId="0" borderId="1" xfId="0" applyNumberFormat="1" applyBorder="1"/>
    <xf numFmtId="0" fontId="8" fillId="0" borderId="1" xfId="0" applyFont="1" applyBorder="1"/>
  </cellXfs>
  <cellStyles count="2">
    <cellStyle name="Normaallaad" xfId="0" builtinId="0"/>
    <cellStyle name="Prot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36"/>
  <sheetViews>
    <sheetView tabSelected="1" workbookViewId="0">
      <pane ySplit="4" topLeftCell="A88" activePane="bottomLeft" state="frozen"/>
      <selection pane="bottomLeft" activeCell="I101" sqref="I101"/>
    </sheetView>
  </sheetViews>
  <sheetFormatPr defaultRowHeight="15" x14ac:dyDescent="0.25"/>
  <cols>
    <col min="1" max="1" width="49.5703125" customWidth="1"/>
    <col min="2" max="2" width="16.85546875" customWidth="1"/>
    <col min="3" max="3" width="6.42578125" customWidth="1"/>
    <col min="4" max="4" width="9.85546875" customWidth="1"/>
    <col min="5" max="5" width="14.140625" style="14" customWidth="1"/>
    <col min="6" max="6" width="11.5703125" customWidth="1"/>
    <col min="7" max="7" width="12.42578125" style="14" customWidth="1"/>
    <col min="8" max="8" width="9.140625" style="23"/>
    <col min="9" max="9" width="9.140625" style="19"/>
  </cols>
  <sheetData>
    <row r="2" spans="1:7" ht="21" x14ac:dyDescent="0.35">
      <c r="A2" s="2" t="s">
        <v>34</v>
      </c>
    </row>
    <row r="3" spans="1:7" x14ac:dyDescent="0.25">
      <c r="A3" s="1" t="s">
        <v>31</v>
      </c>
      <c r="B3" s="1"/>
      <c r="C3" s="1"/>
      <c r="D3" s="1"/>
      <c r="E3" s="15"/>
    </row>
    <row r="4" spans="1:7" x14ac:dyDescent="0.25">
      <c r="A4" s="1" t="s">
        <v>0</v>
      </c>
      <c r="B4" s="1" t="s">
        <v>1</v>
      </c>
      <c r="C4" s="1" t="s">
        <v>5</v>
      </c>
      <c r="D4" s="1" t="s">
        <v>2</v>
      </c>
      <c r="E4" s="15" t="s">
        <v>3</v>
      </c>
    </row>
    <row r="6" spans="1:7" x14ac:dyDescent="0.25">
      <c r="A6" s="3" t="s">
        <v>14</v>
      </c>
      <c r="B6">
        <v>1</v>
      </c>
      <c r="C6" t="s">
        <v>7</v>
      </c>
      <c r="D6">
        <v>67500</v>
      </c>
      <c r="E6" s="14">
        <f>B6*D6</f>
        <v>67500</v>
      </c>
      <c r="F6" t="s">
        <v>13</v>
      </c>
    </row>
    <row r="7" spans="1:7" x14ac:dyDescent="0.25">
      <c r="A7" s="3" t="s">
        <v>15</v>
      </c>
      <c r="B7">
        <v>1</v>
      </c>
      <c r="C7" t="s">
        <v>7</v>
      </c>
      <c r="D7">
        <v>10500</v>
      </c>
      <c r="E7" s="14">
        <f t="shared" ref="E7:E88" si="0">B7*D7</f>
        <v>10500</v>
      </c>
      <c r="F7" t="s">
        <v>13</v>
      </c>
    </row>
    <row r="8" spans="1:7" x14ac:dyDescent="0.25">
      <c r="A8" s="3" t="s">
        <v>25</v>
      </c>
      <c r="B8">
        <v>1</v>
      </c>
      <c r="C8" t="s">
        <v>7</v>
      </c>
      <c r="D8">
        <v>13700</v>
      </c>
      <c r="E8" s="14">
        <f t="shared" ref="E8" si="1">B8*D8</f>
        <v>13700</v>
      </c>
      <c r="F8" t="s">
        <v>13</v>
      </c>
    </row>
    <row r="9" spans="1:7" x14ac:dyDescent="0.25">
      <c r="A9" s="3" t="s">
        <v>29</v>
      </c>
      <c r="B9">
        <v>1</v>
      </c>
      <c r="C9" t="s">
        <v>7</v>
      </c>
      <c r="D9" s="12">
        <v>12000</v>
      </c>
      <c r="E9" s="14">
        <f t="shared" ref="E9:E10" si="2">B9*D9</f>
        <v>12000</v>
      </c>
      <c r="F9" t="s">
        <v>13</v>
      </c>
    </row>
    <row r="10" spans="1:7" x14ac:dyDescent="0.25">
      <c r="A10" s="3" t="s">
        <v>26</v>
      </c>
      <c r="B10">
        <v>1</v>
      </c>
      <c r="C10" t="s">
        <v>7</v>
      </c>
      <c r="D10" s="12">
        <v>12000</v>
      </c>
      <c r="E10" s="14">
        <f t="shared" si="2"/>
        <v>12000</v>
      </c>
      <c r="F10" t="s">
        <v>13</v>
      </c>
    </row>
    <row r="11" spans="1:7" x14ac:dyDescent="0.25">
      <c r="A11" s="1" t="s">
        <v>17</v>
      </c>
      <c r="G11" s="14">
        <f>SUM(E6:E10)</f>
        <v>115700</v>
      </c>
    </row>
    <row r="12" spans="1:7" x14ac:dyDescent="0.25">
      <c r="A12" s="13" t="s">
        <v>35</v>
      </c>
    </row>
    <row r="13" spans="1:7" x14ac:dyDescent="0.25">
      <c r="A13" s="3" t="s">
        <v>21</v>
      </c>
      <c r="B13" s="4">
        <f>2.7*0.15*7700</f>
        <v>3118.5</v>
      </c>
      <c r="C13" t="s">
        <v>16</v>
      </c>
      <c r="D13">
        <v>2.9</v>
      </c>
      <c r="E13" s="14">
        <f t="shared" si="0"/>
        <v>9043.65</v>
      </c>
      <c r="F13" t="s">
        <v>13</v>
      </c>
    </row>
    <row r="14" spans="1:7" x14ac:dyDescent="0.25">
      <c r="A14" s="3" t="s">
        <v>32</v>
      </c>
      <c r="B14" s="4">
        <f>B13</f>
        <v>3118.5</v>
      </c>
      <c r="C14" t="s">
        <v>16</v>
      </c>
      <c r="D14">
        <v>1.7</v>
      </c>
      <c r="E14" s="14">
        <f t="shared" ref="E14" si="3">B14*D14</f>
        <v>5301.45</v>
      </c>
      <c r="F14" t="s">
        <v>13</v>
      </c>
    </row>
    <row r="15" spans="1:7" x14ac:dyDescent="0.25">
      <c r="A15" s="3" t="s">
        <v>22</v>
      </c>
      <c r="B15" s="4">
        <f>7700*3.2</f>
        <v>24640</v>
      </c>
      <c r="C15" t="s">
        <v>6</v>
      </c>
      <c r="D15">
        <v>2.1</v>
      </c>
      <c r="E15" s="14">
        <f t="shared" ref="E15" si="4">B15*D15</f>
        <v>51744</v>
      </c>
      <c r="F15" t="s">
        <v>13</v>
      </c>
    </row>
    <row r="16" spans="1:7" x14ac:dyDescent="0.25">
      <c r="A16" s="3" t="s">
        <v>30</v>
      </c>
      <c r="B16" s="4">
        <f>0.25*7700*2.7</f>
        <v>5197.5</v>
      </c>
      <c r="C16" t="s">
        <v>16</v>
      </c>
      <c r="D16">
        <v>17</v>
      </c>
      <c r="E16" s="14">
        <f>B16*D16</f>
        <v>88357.5</v>
      </c>
      <c r="F16" t="s">
        <v>13</v>
      </c>
    </row>
    <row r="17" spans="1:7" x14ac:dyDescent="0.25">
      <c r="A17" s="3" t="s">
        <v>23</v>
      </c>
      <c r="B17" s="4">
        <f>7700*2.6</f>
        <v>20020</v>
      </c>
      <c r="C17" t="s">
        <v>6</v>
      </c>
      <c r="D17">
        <v>5</v>
      </c>
      <c r="E17" s="14">
        <f>B17*D17</f>
        <v>100100</v>
      </c>
      <c r="F17" t="s">
        <v>13</v>
      </c>
    </row>
    <row r="18" spans="1:7" x14ac:dyDescent="0.25">
      <c r="A18" s="3" t="s">
        <v>24</v>
      </c>
      <c r="B18" s="4">
        <f>2.5*7700</f>
        <v>19250</v>
      </c>
      <c r="C18" t="s">
        <v>6</v>
      </c>
      <c r="D18">
        <v>3.22</v>
      </c>
      <c r="E18" s="14">
        <f t="shared" ref="E18:E20" si="5">B18*D18</f>
        <v>61985.000000000007</v>
      </c>
      <c r="F18" t="s">
        <v>13</v>
      </c>
    </row>
    <row r="19" spans="1:7" x14ac:dyDescent="0.25">
      <c r="A19" s="3" t="s">
        <v>27</v>
      </c>
      <c r="B19" s="4">
        <v>50</v>
      </c>
      <c r="C19" t="s">
        <v>18</v>
      </c>
      <c r="D19">
        <v>450</v>
      </c>
      <c r="E19" s="14">
        <f t="shared" si="5"/>
        <v>22500</v>
      </c>
      <c r="F19" t="s">
        <v>13</v>
      </c>
    </row>
    <row r="20" spans="1:7" x14ac:dyDescent="0.25">
      <c r="A20" s="3" t="s">
        <v>36</v>
      </c>
      <c r="B20" s="4">
        <v>1</v>
      </c>
      <c r="C20" t="s">
        <v>33</v>
      </c>
      <c r="D20">
        <v>3800</v>
      </c>
      <c r="E20" s="14">
        <f t="shared" si="5"/>
        <v>3800</v>
      </c>
      <c r="F20" t="s">
        <v>13</v>
      </c>
    </row>
    <row r="21" spans="1:7" x14ac:dyDescent="0.25">
      <c r="A21" s="3"/>
      <c r="B21" s="4"/>
      <c r="G21" s="14">
        <f>SUM(E13:E20)</f>
        <v>342831.60000000003</v>
      </c>
    </row>
    <row r="22" spans="1:7" x14ac:dyDescent="0.25">
      <c r="A22" s="13" t="s">
        <v>37</v>
      </c>
    </row>
    <row r="23" spans="1:7" x14ac:dyDescent="0.25">
      <c r="A23" s="3" t="s">
        <v>21</v>
      </c>
      <c r="B23" s="4">
        <f>2.7*0.15*4400</f>
        <v>1782.0000000000002</v>
      </c>
      <c r="C23" t="s">
        <v>16</v>
      </c>
      <c r="D23">
        <v>2.9</v>
      </c>
      <c r="E23" s="14">
        <f t="shared" ref="E23:E25" si="6">B23*D23</f>
        <v>5167.8</v>
      </c>
      <c r="F23" t="s">
        <v>13</v>
      </c>
    </row>
    <row r="24" spans="1:7" x14ac:dyDescent="0.25">
      <c r="A24" s="3" t="s">
        <v>32</v>
      </c>
      <c r="B24" s="4">
        <f>B23</f>
        <v>1782.0000000000002</v>
      </c>
      <c r="C24" t="s">
        <v>16</v>
      </c>
      <c r="D24">
        <v>1.7</v>
      </c>
      <c r="E24" s="14">
        <f t="shared" si="6"/>
        <v>3029.4</v>
      </c>
      <c r="F24" t="s">
        <v>13</v>
      </c>
    </row>
    <row r="25" spans="1:7" x14ac:dyDescent="0.25">
      <c r="A25" s="3" t="s">
        <v>22</v>
      </c>
      <c r="B25" s="4">
        <f>4400*3.2</f>
        <v>14080</v>
      </c>
      <c r="C25" t="s">
        <v>6</v>
      </c>
      <c r="D25">
        <v>2.1</v>
      </c>
      <c r="E25" s="14">
        <f t="shared" si="6"/>
        <v>29568</v>
      </c>
      <c r="F25" t="s">
        <v>13</v>
      </c>
    </row>
    <row r="26" spans="1:7" x14ac:dyDescent="0.25">
      <c r="A26" s="3" t="s">
        <v>30</v>
      </c>
      <c r="B26" s="4">
        <f>0.25*4400*2.7</f>
        <v>2970</v>
      </c>
      <c r="C26" t="s">
        <v>16</v>
      </c>
      <c r="D26">
        <v>17</v>
      </c>
      <c r="E26" s="14">
        <f>B26*D26</f>
        <v>50490</v>
      </c>
      <c r="F26" t="s">
        <v>13</v>
      </c>
    </row>
    <row r="27" spans="1:7" x14ac:dyDescent="0.25">
      <c r="A27" s="3" t="s">
        <v>23</v>
      </c>
      <c r="B27" s="4">
        <f>4400*2.6</f>
        <v>11440</v>
      </c>
      <c r="C27" t="s">
        <v>6</v>
      </c>
      <c r="D27">
        <v>5</v>
      </c>
      <c r="E27" s="14">
        <f>B27*D27</f>
        <v>57200</v>
      </c>
      <c r="F27" t="s">
        <v>13</v>
      </c>
    </row>
    <row r="28" spans="1:7" x14ac:dyDescent="0.25">
      <c r="A28" s="3" t="s">
        <v>24</v>
      </c>
      <c r="B28" s="4">
        <f>2.5*4400</f>
        <v>11000</v>
      </c>
      <c r="C28" t="s">
        <v>6</v>
      </c>
      <c r="D28">
        <v>3.22</v>
      </c>
      <c r="E28" s="14">
        <f t="shared" ref="E28:E30" si="7">B28*D28</f>
        <v>35420</v>
      </c>
      <c r="F28" t="s">
        <v>13</v>
      </c>
    </row>
    <row r="29" spans="1:7" x14ac:dyDescent="0.25">
      <c r="A29" s="3" t="s">
        <v>27</v>
      </c>
      <c r="B29" s="4">
        <v>40</v>
      </c>
      <c r="C29" t="s">
        <v>18</v>
      </c>
      <c r="D29">
        <v>450</v>
      </c>
      <c r="E29" s="14">
        <f t="shared" si="7"/>
        <v>18000</v>
      </c>
      <c r="F29" t="s">
        <v>13</v>
      </c>
    </row>
    <row r="30" spans="1:7" x14ac:dyDescent="0.25">
      <c r="A30" s="3" t="s">
        <v>28</v>
      </c>
      <c r="B30" s="4">
        <v>1</v>
      </c>
      <c r="C30" t="s">
        <v>33</v>
      </c>
      <c r="D30">
        <v>3800</v>
      </c>
      <c r="E30" s="14">
        <f t="shared" si="7"/>
        <v>3800</v>
      </c>
      <c r="F30" t="s">
        <v>13</v>
      </c>
    </row>
    <row r="31" spans="1:7" x14ac:dyDescent="0.25">
      <c r="A31" s="3"/>
      <c r="B31" s="4"/>
      <c r="G31" s="14">
        <f>SUM(E23:E30)</f>
        <v>202675.20000000001</v>
      </c>
    </row>
    <row r="32" spans="1:7" x14ac:dyDescent="0.25">
      <c r="A32" s="13" t="s">
        <v>38</v>
      </c>
    </row>
    <row r="33" spans="1:7" x14ac:dyDescent="0.25">
      <c r="A33" s="3" t="s">
        <v>21</v>
      </c>
      <c r="B33" s="4">
        <f>2.7*0.15*1500</f>
        <v>607.5</v>
      </c>
      <c r="C33" t="s">
        <v>16</v>
      </c>
      <c r="D33">
        <v>2.9</v>
      </c>
      <c r="E33" s="14">
        <f t="shared" ref="E33:E35" si="8">B33*D33</f>
        <v>1761.75</v>
      </c>
      <c r="F33" t="s">
        <v>13</v>
      </c>
    </row>
    <row r="34" spans="1:7" x14ac:dyDescent="0.25">
      <c r="A34" s="3" t="s">
        <v>32</v>
      </c>
      <c r="B34" s="4">
        <f>B33</f>
        <v>607.5</v>
      </c>
      <c r="C34" t="s">
        <v>16</v>
      </c>
      <c r="D34">
        <v>1.7</v>
      </c>
      <c r="E34" s="14">
        <f t="shared" si="8"/>
        <v>1032.75</v>
      </c>
      <c r="F34" t="s">
        <v>13</v>
      </c>
    </row>
    <row r="35" spans="1:7" x14ac:dyDescent="0.25">
      <c r="A35" s="3" t="s">
        <v>22</v>
      </c>
      <c r="B35" s="4">
        <f>1500*3.2</f>
        <v>4800</v>
      </c>
      <c r="C35" t="s">
        <v>6</v>
      </c>
      <c r="D35">
        <v>2.1</v>
      </c>
      <c r="E35" s="14">
        <f t="shared" si="8"/>
        <v>10080</v>
      </c>
      <c r="F35" t="s">
        <v>13</v>
      </c>
    </row>
    <row r="36" spans="1:7" x14ac:dyDescent="0.25">
      <c r="A36" s="3" t="s">
        <v>30</v>
      </c>
      <c r="B36" s="4">
        <f>0.25*1500*2.7</f>
        <v>1012.5000000000001</v>
      </c>
      <c r="C36" t="s">
        <v>16</v>
      </c>
      <c r="D36">
        <v>17</v>
      </c>
      <c r="E36" s="14">
        <f>B36*D36</f>
        <v>17212.500000000004</v>
      </c>
      <c r="F36" t="s">
        <v>13</v>
      </c>
    </row>
    <row r="37" spans="1:7" x14ac:dyDescent="0.25">
      <c r="A37" s="3" t="s">
        <v>23</v>
      </c>
      <c r="B37" s="4">
        <f>1500*2.6</f>
        <v>3900</v>
      </c>
      <c r="C37" t="s">
        <v>6</v>
      </c>
      <c r="D37">
        <v>5</v>
      </c>
      <c r="E37" s="14">
        <f>B37*D37</f>
        <v>19500</v>
      </c>
      <c r="F37" t="s">
        <v>13</v>
      </c>
    </row>
    <row r="38" spans="1:7" x14ac:dyDescent="0.25">
      <c r="A38" s="3" t="s">
        <v>40</v>
      </c>
      <c r="B38" s="4">
        <f>2.5*1500</f>
        <v>3750</v>
      </c>
      <c r="C38" t="s">
        <v>6</v>
      </c>
      <c r="D38">
        <v>3.22</v>
      </c>
      <c r="E38" s="14">
        <f t="shared" ref="E38:E39" si="9">B38*D38</f>
        <v>12075</v>
      </c>
      <c r="F38" t="s">
        <v>13</v>
      </c>
    </row>
    <row r="39" spans="1:7" x14ac:dyDescent="0.25">
      <c r="A39" s="3" t="s">
        <v>27</v>
      </c>
      <c r="B39" s="4">
        <v>30</v>
      </c>
      <c r="C39" t="s">
        <v>18</v>
      </c>
      <c r="D39">
        <v>450</v>
      </c>
      <c r="E39" s="14">
        <f t="shared" si="9"/>
        <v>13500</v>
      </c>
      <c r="F39" t="s">
        <v>13</v>
      </c>
    </row>
    <row r="40" spans="1:7" x14ac:dyDescent="0.25">
      <c r="A40" s="3"/>
      <c r="B40" s="4"/>
      <c r="G40" s="14">
        <f>SUM(E33:E39)</f>
        <v>75162</v>
      </c>
    </row>
    <row r="41" spans="1:7" x14ac:dyDescent="0.25">
      <c r="A41" s="13" t="s">
        <v>42</v>
      </c>
    </row>
    <row r="42" spans="1:7" x14ac:dyDescent="0.25">
      <c r="A42" s="3" t="s">
        <v>21</v>
      </c>
      <c r="B42" s="4">
        <f>2.7*0.15*1200</f>
        <v>486.00000000000006</v>
      </c>
      <c r="C42" t="s">
        <v>16</v>
      </c>
      <c r="D42">
        <v>2.9</v>
      </c>
      <c r="E42" s="14">
        <f t="shared" ref="E42:E44" si="10">B42*D42</f>
        <v>1409.4</v>
      </c>
      <c r="F42" t="s">
        <v>13</v>
      </c>
    </row>
    <row r="43" spans="1:7" x14ac:dyDescent="0.25">
      <c r="A43" s="3" t="s">
        <v>32</v>
      </c>
      <c r="B43" s="4">
        <f>B42</f>
        <v>486.00000000000006</v>
      </c>
      <c r="C43" t="s">
        <v>16</v>
      </c>
      <c r="D43">
        <v>1.7</v>
      </c>
      <c r="E43" s="14">
        <f t="shared" si="10"/>
        <v>826.2</v>
      </c>
      <c r="F43" t="s">
        <v>13</v>
      </c>
    </row>
    <row r="44" spans="1:7" x14ac:dyDescent="0.25">
      <c r="A44" s="3" t="s">
        <v>22</v>
      </c>
      <c r="B44" s="4">
        <f>1200*3.2</f>
        <v>3840</v>
      </c>
      <c r="C44" t="s">
        <v>6</v>
      </c>
      <c r="D44">
        <v>2.1</v>
      </c>
      <c r="E44" s="14">
        <f t="shared" si="10"/>
        <v>8064</v>
      </c>
      <c r="F44" t="s">
        <v>13</v>
      </c>
    </row>
    <row r="45" spans="1:7" x14ac:dyDescent="0.25">
      <c r="A45" s="3" t="s">
        <v>30</v>
      </c>
      <c r="B45" s="4">
        <f>0.25*1200*2.7</f>
        <v>810</v>
      </c>
      <c r="C45" t="s">
        <v>16</v>
      </c>
      <c r="D45">
        <v>17</v>
      </c>
      <c r="E45" s="14">
        <f>B45*D45</f>
        <v>13770</v>
      </c>
      <c r="F45" t="s">
        <v>13</v>
      </c>
    </row>
    <row r="46" spans="1:7" x14ac:dyDescent="0.25">
      <c r="A46" s="3" t="s">
        <v>23</v>
      </c>
      <c r="B46" s="4">
        <f>1200*2.6</f>
        <v>3120</v>
      </c>
      <c r="C46" t="s">
        <v>6</v>
      </c>
      <c r="D46">
        <v>5</v>
      </c>
      <c r="E46" s="14">
        <f>B46*D46</f>
        <v>15600</v>
      </c>
      <c r="F46" t="s">
        <v>13</v>
      </c>
    </row>
    <row r="47" spans="1:7" x14ac:dyDescent="0.25">
      <c r="A47" s="3" t="s">
        <v>43</v>
      </c>
      <c r="B47" s="4">
        <f>2.5*1200</f>
        <v>3000</v>
      </c>
      <c r="C47" t="s">
        <v>6</v>
      </c>
      <c r="D47">
        <f>0.1*12</f>
        <v>1.2000000000000002</v>
      </c>
      <c r="E47" s="14">
        <f t="shared" ref="E47:E49" si="11">B47*D47</f>
        <v>3600.0000000000005</v>
      </c>
      <c r="F47" t="s">
        <v>13</v>
      </c>
    </row>
    <row r="48" spans="1:7" x14ac:dyDescent="0.25">
      <c r="A48" s="3" t="s">
        <v>41</v>
      </c>
      <c r="B48" s="4">
        <f>2.5*1200</f>
        <v>3000</v>
      </c>
      <c r="C48" t="s">
        <v>6</v>
      </c>
      <c r="D48">
        <v>3</v>
      </c>
      <c r="E48" s="14">
        <f t="shared" ref="E48" si="12">B48*D48</f>
        <v>9000</v>
      </c>
      <c r="F48" t="s">
        <v>13</v>
      </c>
    </row>
    <row r="49" spans="1:7" x14ac:dyDescent="0.25">
      <c r="A49" s="3" t="s">
        <v>27</v>
      </c>
      <c r="B49" s="4">
        <v>30</v>
      </c>
      <c r="C49" t="s">
        <v>18</v>
      </c>
      <c r="D49">
        <v>450</v>
      </c>
      <c r="E49" s="14">
        <f t="shared" si="11"/>
        <v>13500</v>
      </c>
      <c r="F49" t="s">
        <v>13</v>
      </c>
    </row>
    <row r="50" spans="1:7" x14ac:dyDescent="0.25">
      <c r="A50" s="3" t="s">
        <v>46</v>
      </c>
      <c r="B50" s="4">
        <f>1200*1.1</f>
        <v>1320</v>
      </c>
      <c r="C50" t="s">
        <v>18</v>
      </c>
      <c r="D50">
        <v>28</v>
      </c>
      <c r="F50" t="s">
        <v>13</v>
      </c>
    </row>
    <row r="51" spans="1:7" x14ac:dyDescent="0.25">
      <c r="A51" s="3"/>
      <c r="B51" s="4"/>
      <c r="G51" s="14">
        <f>SUM(E42:E50)</f>
        <v>65769.600000000006</v>
      </c>
    </row>
    <row r="52" spans="1:7" x14ac:dyDescent="0.25">
      <c r="A52" s="13" t="s">
        <v>39</v>
      </c>
    </row>
    <row r="53" spans="1:7" x14ac:dyDescent="0.25">
      <c r="A53" s="3" t="s">
        <v>21</v>
      </c>
      <c r="B53" s="4">
        <f>2.7*0.15*1800</f>
        <v>729</v>
      </c>
      <c r="C53" t="s">
        <v>16</v>
      </c>
      <c r="D53">
        <v>2.9</v>
      </c>
      <c r="E53" s="14">
        <f t="shared" ref="E53:E55" si="13">B53*D53</f>
        <v>2114.1</v>
      </c>
      <c r="F53" t="s">
        <v>13</v>
      </c>
    </row>
    <row r="54" spans="1:7" x14ac:dyDescent="0.25">
      <c r="A54" s="3" t="s">
        <v>32</v>
      </c>
      <c r="B54" s="4">
        <f>B53</f>
        <v>729</v>
      </c>
      <c r="C54" t="s">
        <v>16</v>
      </c>
      <c r="D54">
        <v>1.7</v>
      </c>
      <c r="E54" s="14">
        <f t="shared" si="13"/>
        <v>1239.3</v>
      </c>
      <c r="F54" t="s">
        <v>13</v>
      </c>
    </row>
    <row r="55" spans="1:7" x14ac:dyDescent="0.25">
      <c r="A55" s="3" t="s">
        <v>22</v>
      </c>
      <c r="B55" s="4">
        <f>1800*3.2</f>
        <v>5760</v>
      </c>
      <c r="C55" t="s">
        <v>6</v>
      </c>
      <c r="D55">
        <v>2.1</v>
      </c>
      <c r="E55" s="14">
        <f t="shared" si="13"/>
        <v>12096</v>
      </c>
      <c r="F55" t="s">
        <v>13</v>
      </c>
    </row>
    <row r="56" spans="1:7" x14ac:dyDescent="0.25">
      <c r="A56" s="3" t="s">
        <v>30</v>
      </c>
      <c r="B56" s="4">
        <f>0.25*1800*2.7</f>
        <v>1215</v>
      </c>
      <c r="C56" t="s">
        <v>16</v>
      </c>
      <c r="D56">
        <v>17</v>
      </c>
      <c r="E56" s="14">
        <f>B56*D56</f>
        <v>20655</v>
      </c>
      <c r="F56" t="s">
        <v>13</v>
      </c>
    </row>
    <row r="57" spans="1:7" x14ac:dyDescent="0.25">
      <c r="A57" s="3" t="s">
        <v>23</v>
      </c>
      <c r="B57" s="4">
        <f>1800*2.6</f>
        <v>4680</v>
      </c>
      <c r="C57" t="s">
        <v>6</v>
      </c>
      <c r="D57">
        <v>5</v>
      </c>
      <c r="E57" s="14">
        <f>B57*D57</f>
        <v>23400</v>
      </c>
      <c r="F57" t="s">
        <v>13</v>
      </c>
    </row>
    <row r="58" spans="1:7" x14ac:dyDescent="0.25">
      <c r="A58" s="3" t="s">
        <v>43</v>
      </c>
      <c r="B58" s="4">
        <f>2.5*1800</f>
        <v>4500</v>
      </c>
      <c r="C58" t="s">
        <v>6</v>
      </c>
      <c r="D58">
        <f>0.1*12</f>
        <v>1.2000000000000002</v>
      </c>
      <c r="E58" s="14">
        <f t="shared" ref="E58:E60" si="14">B58*D58</f>
        <v>5400.0000000000009</v>
      </c>
      <c r="F58" t="s">
        <v>13</v>
      </c>
    </row>
    <row r="59" spans="1:7" x14ac:dyDescent="0.25">
      <c r="A59" s="3" t="s">
        <v>41</v>
      </c>
      <c r="B59" s="4">
        <f>2.5*1800</f>
        <v>4500</v>
      </c>
      <c r="C59" t="s">
        <v>6</v>
      </c>
      <c r="D59">
        <v>3</v>
      </c>
      <c r="E59" s="14">
        <f t="shared" si="14"/>
        <v>13500</v>
      </c>
      <c r="F59" t="s">
        <v>13</v>
      </c>
    </row>
    <row r="60" spans="1:7" x14ac:dyDescent="0.25">
      <c r="A60" s="3" t="s">
        <v>27</v>
      </c>
      <c r="B60" s="4">
        <v>30</v>
      </c>
      <c r="C60" t="s">
        <v>18</v>
      </c>
      <c r="D60">
        <v>450</v>
      </c>
      <c r="E60" s="14">
        <f t="shared" si="14"/>
        <v>13500</v>
      </c>
      <c r="F60" t="s">
        <v>13</v>
      </c>
    </row>
    <row r="61" spans="1:7" x14ac:dyDescent="0.25">
      <c r="A61" s="3" t="s">
        <v>46</v>
      </c>
      <c r="B61" s="4">
        <f>1800*1.1</f>
        <v>1980.0000000000002</v>
      </c>
      <c r="C61" t="s">
        <v>18</v>
      </c>
      <c r="D61">
        <v>28</v>
      </c>
      <c r="F61" t="s">
        <v>13</v>
      </c>
    </row>
    <row r="62" spans="1:7" x14ac:dyDescent="0.25">
      <c r="A62" s="3"/>
      <c r="B62" s="4"/>
      <c r="G62" s="14">
        <f>SUM(E53:E61)</f>
        <v>91904.4</v>
      </c>
    </row>
    <row r="63" spans="1:7" x14ac:dyDescent="0.25">
      <c r="A63" s="13" t="s">
        <v>44</v>
      </c>
    </row>
    <row r="64" spans="1:7" x14ac:dyDescent="0.25">
      <c r="A64" s="3" t="s">
        <v>21</v>
      </c>
      <c r="B64" s="4">
        <f>2.7*0.15*1400</f>
        <v>567</v>
      </c>
      <c r="C64" t="s">
        <v>16</v>
      </c>
      <c r="D64">
        <v>2.9</v>
      </c>
      <c r="F64" t="s">
        <v>13</v>
      </c>
    </row>
    <row r="65" spans="1:7" x14ac:dyDescent="0.25">
      <c r="A65" s="3" t="s">
        <v>32</v>
      </c>
      <c r="B65" s="4">
        <f>B64</f>
        <v>567</v>
      </c>
      <c r="C65" t="s">
        <v>16</v>
      </c>
      <c r="D65">
        <v>1.7</v>
      </c>
      <c r="F65" t="s">
        <v>13</v>
      </c>
    </row>
    <row r="66" spans="1:7" x14ac:dyDescent="0.25">
      <c r="A66" s="3" t="s">
        <v>22</v>
      </c>
      <c r="B66" s="4">
        <f>1400*3.2</f>
        <v>4480</v>
      </c>
      <c r="C66" t="s">
        <v>6</v>
      </c>
      <c r="D66">
        <v>2.1</v>
      </c>
      <c r="F66" t="s">
        <v>13</v>
      </c>
    </row>
    <row r="67" spans="1:7" x14ac:dyDescent="0.25">
      <c r="A67" s="3" t="s">
        <v>30</v>
      </c>
      <c r="B67" s="4">
        <f>0.25*1400*2.7</f>
        <v>945.00000000000011</v>
      </c>
      <c r="C67" t="s">
        <v>16</v>
      </c>
      <c r="D67">
        <v>17</v>
      </c>
      <c r="F67" t="s">
        <v>13</v>
      </c>
    </row>
    <row r="68" spans="1:7" x14ac:dyDescent="0.25">
      <c r="A68" s="3" t="s">
        <v>23</v>
      </c>
      <c r="B68" s="4">
        <f>1400*2.6</f>
        <v>3640</v>
      </c>
      <c r="C68" t="s">
        <v>6</v>
      </c>
      <c r="D68">
        <v>5</v>
      </c>
      <c r="F68" t="s">
        <v>13</v>
      </c>
    </row>
    <row r="69" spans="1:7" x14ac:dyDescent="0.25">
      <c r="A69" s="3" t="s">
        <v>43</v>
      </c>
      <c r="B69" s="4">
        <f>2.5*1400</f>
        <v>3500</v>
      </c>
      <c r="C69" t="s">
        <v>6</v>
      </c>
      <c r="D69">
        <f>0.1*12</f>
        <v>1.2000000000000002</v>
      </c>
      <c r="E69" s="14">
        <f t="shared" ref="E69:E71" si="15">B69*D69</f>
        <v>4200.0000000000009</v>
      </c>
      <c r="F69" t="s">
        <v>13</v>
      </c>
    </row>
    <row r="70" spans="1:7" x14ac:dyDescent="0.25">
      <c r="A70" s="3" t="s">
        <v>41</v>
      </c>
      <c r="B70" s="4">
        <f>2.5*1400</f>
        <v>3500</v>
      </c>
      <c r="C70" t="s">
        <v>6</v>
      </c>
      <c r="D70">
        <v>3</v>
      </c>
      <c r="E70" s="14">
        <f t="shared" si="15"/>
        <v>10500</v>
      </c>
      <c r="F70" t="s">
        <v>13</v>
      </c>
    </row>
    <row r="71" spans="1:7" x14ac:dyDescent="0.25">
      <c r="A71" s="3" t="s">
        <v>27</v>
      </c>
      <c r="B71" s="4">
        <v>30</v>
      </c>
      <c r="C71" t="s">
        <v>18</v>
      </c>
      <c r="D71">
        <v>450</v>
      </c>
      <c r="E71" s="14">
        <f t="shared" si="15"/>
        <v>13500</v>
      </c>
      <c r="F71" t="s">
        <v>13</v>
      </c>
    </row>
    <row r="72" spans="1:7" x14ac:dyDescent="0.25">
      <c r="A72" s="3" t="s">
        <v>46</v>
      </c>
      <c r="B72" s="4">
        <f>1400*1.1</f>
        <v>1540.0000000000002</v>
      </c>
      <c r="C72" t="s">
        <v>18</v>
      </c>
      <c r="D72">
        <v>28</v>
      </c>
      <c r="F72" t="s">
        <v>13</v>
      </c>
    </row>
    <row r="73" spans="1:7" x14ac:dyDescent="0.25">
      <c r="A73" s="3"/>
      <c r="B73" s="4"/>
      <c r="G73" s="14">
        <f>SUM(E64:E72)</f>
        <v>28200</v>
      </c>
    </row>
    <row r="74" spans="1:7" x14ac:dyDescent="0.25">
      <c r="A74" s="13" t="s">
        <v>45</v>
      </c>
    </row>
    <row r="75" spans="1:7" x14ac:dyDescent="0.25">
      <c r="A75" s="3" t="s">
        <v>21</v>
      </c>
      <c r="B75" s="4">
        <f>2.7*0.15*5000</f>
        <v>2025.0000000000002</v>
      </c>
      <c r="C75" t="s">
        <v>16</v>
      </c>
      <c r="D75">
        <v>2.9</v>
      </c>
      <c r="E75" s="14">
        <f t="shared" ref="E75:E77" si="16">B75*D75</f>
        <v>5872.5000000000009</v>
      </c>
      <c r="F75" t="s">
        <v>13</v>
      </c>
    </row>
    <row r="76" spans="1:7" x14ac:dyDescent="0.25">
      <c r="A76" s="3" t="s">
        <v>32</v>
      </c>
      <c r="B76" s="4">
        <f>B75</f>
        <v>2025.0000000000002</v>
      </c>
      <c r="C76" t="s">
        <v>16</v>
      </c>
      <c r="D76">
        <v>1.7</v>
      </c>
      <c r="E76" s="14">
        <f t="shared" si="16"/>
        <v>3442.5000000000005</v>
      </c>
      <c r="F76" t="s">
        <v>13</v>
      </c>
    </row>
    <row r="77" spans="1:7" x14ac:dyDescent="0.25">
      <c r="A77" s="3" t="s">
        <v>22</v>
      </c>
      <c r="B77" s="4">
        <f>5000*3.2</f>
        <v>16000</v>
      </c>
      <c r="C77" t="s">
        <v>6</v>
      </c>
      <c r="D77">
        <v>2.1</v>
      </c>
      <c r="E77" s="14">
        <f t="shared" si="16"/>
        <v>33600</v>
      </c>
      <c r="F77" t="s">
        <v>13</v>
      </c>
    </row>
    <row r="78" spans="1:7" x14ac:dyDescent="0.25">
      <c r="A78" s="3" t="s">
        <v>30</v>
      </c>
      <c r="B78" s="4">
        <f>0.25*5000*2.7</f>
        <v>3375</v>
      </c>
      <c r="C78" t="s">
        <v>16</v>
      </c>
      <c r="D78">
        <v>17</v>
      </c>
      <c r="E78" s="14">
        <f>B78*D78</f>
        <v>57375</v>
      </c>
      <c r="F78" t="s">
        <v>13</v>
      </c>
    </row>
    <row r="79" spans="1:7" x14ac:dyDescent="0.25">
      <c r="A79" s="3" t="s">
        <v>23</v>
      </c>
      <c r="B79" s="4">
        <f>5000*2.6</f>
        <v>13000</v>
      </c>
      <c r="C79" t="s">
        <v>6</v>
      </c>
      <c r="D79">
        <v>5</v>
      </c>
      <c r="E79" s="14">
        <f>B79*D79</f>
        <v>65000</v>
      </c>
      <c r="F79" t="s">
        <v>13</v>
      </c>
    </row>
    <row r="80" spans="1:7" x14ac:dyDescent="0.25">
      <c r="A80" s="3" t="s">
        <v>43</v>
      </c>
      <c r="B80" s="4">
        <f>2.5*5000</f>
        <v>12500</v>
      </c>
      <c r="C80" t="s">
        <v>6</v>
      </c>
      <c r="D80">
        <f>0.1*12</f>
        <v>1.2000000000000002</v>
      </c>
      <c r="E80" s="14">
        <f t="shared" ref="E80:E82" si="17">B80*D80</f>
        <v>15000.000000000002</v>
      </c>
      <c r="F80" t="s">
        <v>13</v>
      </c>
    </row>
    <row r="81" spans="1:7" x14ac:dyDescent="0.25">
      <c r="A81" s="3" t="s">
        <v>41</v>
      </c>
      <c r="B81" s="4">
        <f>2.5*5000</f>
        <v>12500</v>
      </c>
      <c r="C81" t="s">
        <v>6</v>
      </c>
      <c r="D81">
        <v>3</v>
      </c>
      <c r="E81" s="14">
        <f t="shared" si="17"/>
        <v>37500</v>
      </c>
      <c r="F81" t="s">
        <v>13</v>
      </c>
    </row>
    <row r="82" spans="1:7" x14ac:dyDescent="0.25">
      <c r="A82" s="3" t="s">
        <v>27</v>
      </c>
      <c r="B82" s="4">
        <v>30</v>
      </c>
      <c r="C82" t="s">
        <v>18</v>
      </c>
      <c r="D82">
        <v>450</v>
      </c>
      <c r="E82" s="14">
        <f t="shared" si="17"/>
        <v>13500</v>
      </c>
      <c r="F82" t="s">
        <v>13</v>
      </c>
    </row>
    <row r="83" spans="1:7" x14ac:dyDescent="0.25">
      <c r="A83" s="3" t="s">
        <v>46</v>
      </c>
      <c r="B83" s="4">
        <f>5000*1.1</f>
        <v>5500</v>
      </c>
      <c r="C83" t="s">
        <v>18</v>
      </c>
      <c r="D83">
        <v>28</v>
      </c>
      <c r="F83" t="s">
        <v>13</v>
      </c>
    </row>
    <row r="84" spans="1:7" x14ac:dyDescent="0.25">
      <c r="A84" s="3"/>
      <c r="B84" s="4"/>
      <c r="G84" s="14">
        <f>SUM(E75:E83)</f>
        <v>231290</v>
      </c>
    </row>
    <row r="85" spans="1:7" ht="18.95" customHeight="1" x14ac:dyDescent="0.25">
      <c r="A85" s="1" t="s">
        <v>19</v>
      </c>
    </row>
    <row r="86" spans="1:7" x14ac:dyDescent="0.25">
      <c r="A86" s="3" t="s">
        <v>12</v>
      </c>
      <c r="B86">
        <v>1</v>
      </c>
      <c r="C86" t="s">
        <v>7</v>
      </c>
      <c r="D86" s="4">
        <f>SUM(E6:E84)*0.075</f>
        <v>86514.96</v>
      </c>
      <c r="E86" s="14">
        <f>B86*D86</f>
        <v>86514.96</v>
      </c>
      <c r="F86" t="s">
        <v>13</v>
      </c>
    </row>
    <row r="87" spans="1:7" x14ac:dyDescent="0.25">
      <c r="A87" s="3" t="s">
        <v>9</v>
      </c>
      <c r="B87">
        <v>1</v>
      </c>
      <c r="C87" t="s">
        <v>7</v>
      </c>
      <c r="D87" s="4">
        <f>SUM(E6:E86)*0.05</f>
        <v>62002.388000000006</v>
      </c>
      <c r="E87" s="14">
        <f>B87*D87</f>
        <v>62002.388000000006</v>
      </c>
      <c r="F87" t="s">
        <v>13</v>
      </c>
    </row>
    <row r="88" spans="1:7" x14ac:dyDescent="0.25">
      <c r="A88" s="3" t="s">
        <v>8</v>
      </c>
      <c r="B88">
        <v>1</v>
      </c>
      <c r="C88" t="s">
        <v>7</v>
      </c>
      <c r="D88" s="4">
        <f>SUM(E6:E87)*0.1</f>
        <v>130205.0148</v>
      </c>
      <c r="E88" s="14">
        <f t="shared" si="0"/>
        <v>130205.0148</v>
      </c>
      <c r="F88" t="s">
        <v>13</v>
      </c>
    </row>
    <row r="89" spans="1:7" x14ac:dyDescent="0.25">
      <c r="A89" s="3"/>
      <c r="D89" s="4"/>
      <c r="G89" s="14">
        <f>SUM(E86:E88)</f>
        <v>278722.3628</v>
      </c>
    </row>
    <row r="90" spans="1:7" x14ac:dyDescent="0.25">
      <c r="A90" s="3"/>
      <c r="D90" s="4"/>
    </row>
    <row r="91" spans="1:7" x14ac:dyDescent="0.25">
      <c r="D91" s="1" t="s">
        <v>4</v>
      </c>
      <c r="E91" s="15">
        <f>SUM(E6:E88)</f>
        <v>1432255.1628</v>
      </c>
      <c r="F91" s="1" t="s">
        <v>13</v>
      </c>
    </row>
    <row r="92" spans="1:7" x14ac:dyDescent="0.25">
      <c r="D92" s="1" t="s">
        <v>10</v>
      </c>
      <c r="E92" s="15">
        <f>E91*0.22</f>
        <v>315096.13581599999</v>
      </c>
      <c r="F92" s="1" t="s">
        <v>13</v>
      </c>
    </row>
    <row r="93" spans="1:7" x14ac:dyDescent="0.25">
      <c r="D93" s="1" t="s">
        <v>11</v>
      </c>
      <c r="E93" s="15">
        <f>E91+E92</f>
        <v>1747351.298616</v>
      </c>
      <c r="F93" s="1" t="s">
        <v>13</v>
      </c>
    </row>
    <row r="94" spans="1:7" x14ac:dyDescent="0.25">
      <c r="D94" s="1"/>
      <c r="E94" s="15"/>
      <c r="F94" s="1"/>
    </row>
    <row r="95" spans="1:7" x14ac:dyDescent="0.25">
      <c r="D95" s="1"/>
      <c r="E95" s="15"/>
      <c r="F95" s="1"/>
    </row>
    <row r="97" spans="1:7" x14ac:dyDescent="0.25">
      <c r="A97" s="1" t="s">
        <v>20</v>
      </c>
      <c r="D97" s="25"/>
      <c r="E97" s="26"/>
      <c r="F97" s="27" t="s">
        <v>49</v>
      </c>
      <c r="G97" s="28" t="s">
        <v>50</v>
      </c>
    </row>
    <row r="98" spans="1:7" x14ac:dyDescent="0.25">
      <c r="D98" s="29" t="s">
        <v>47</v>
      </c>
      <c r="E98" s="26"/>
      <c r="F98" s="30">
        <v>350000</v>
      </c>
      <c r="G98" s="28">
        <f>F98/E93</f>
        <v>0.20030316758697556</v>
      </c>
    </row>
    <row r="99" spans="1:7" x14ac:dyDescent="0.25">
      <c r="D99" s="29" t="s">
        <v>48</v>
      </c>
      <c r="E99" s="26"/>
      <c r="F99" s="30">
        <f>E93-F98-F100</f>
        <v>997351.29861599999</v>
      </c>
      <c r="G99" s="28">
        <f>F99/E93</f>
        <v>0.57077892659933815</v>
      </c>
    </row>
    <row r="100" spans="1:7" x14ac:dyDescent="0.25">
      <c r="A100" s="3"/>
      <c r="B100" s="4"/>
      <c r="D100" s="31" t="s">
        <v>51</v>
      </c>
      <c r="E100" s="26"/>
      <c r="F100" s="30">
        <v>400000</v>
      </c>
      <c r="G100" s="28">
        <f>F100/E93</f>
        <v>0.22891790581368635</v>
      </c>
    </row>
    <row r="101" spans="1:7" x14ac:dyDescent="0.25">
      <c r="A101" s="3"/>
      <c r="B101" s="4"/>
    </row>
    <row r="102" spans="1:7" x14ac:dyDescent="0.25">
      <c r="A102" s="3"/>
      <c r="B102" s="4"/>
      <c r="G102" s="16"/>
    </row>
    <row r="103" spans="1:7" x14ac:dyDescent="0.25">
      <c r="A103" s="3"/>
      <c r="B103" s="4"/>
      <c r="G103" s="16"/>
    </row>
    <row r="104" spans="1:7" x14ac:dyDescent="0.25">
      <c r="A104" s="3"/>
      <c r="B104" s="4"/>
      <c r="G104" s="16"/>
    </row>
    <row r="105" spans="1:7" x14ac:dyDescent="0.25">
      <c r="A105" s="3"/>
      <c r="B105" s="4"/>
      <c r="D105" s="14"/>
      <c r="E105"/>
      <c r="F105" s="20"/>
      <c r="G105" s="24"/>
    </row>
    <row r="106" spans="1:7" x14ac:dyDescent="0.25">
      <c r="A106" s="3"/>
      <c r="B106" s="4"/>
      <c r="D106" s="14"/>
      <c r="E106" s="22"/>
      <c r="F106" s="14"/>
      <c r="G106" s="21"/>
    </row>
    <row r="107" spans="1:7" x14ac:dyDescent="0.25">
      <c r="A107" s="3"/>
      <c r="B107" s="4"/>
      <c r="D107" s="14"/>
      <c r="E107" s="22"/>
      <c r="F107" s="14"/>
      <c r="G107" s="21"/>
    </row>
    <row r="108" spans="1:7" x14ac:dyDescent="0.25">
      <c r="A108" s="3"/>
      <c r="B108" s="4"/>
      <c r="G108" s="16"/>
    </row>
    <row r="109" spans="1:7" x14ac:dyDescent="0.25">
      <c r="A109" s="3"/>
      <c r="B109" s="4"/>
      <c r="G109" s="16"/>
    </row>
    <row r="110" spans="1:7" x14ac:dyDescent="0.25">
      <c r="A110" s="3"/>
      <c r="B110" s="4"/>
      <c r="G110" s="16"/>
    </row>
    <row r="111" spans="1:7" x14ac:dyDescent="0.25">
      <c r="A111" s="3"/>
      <c r="B111" s="4"/>
      <c r="G111" s="16"/>
    </row>
    <row r="112" spans="1:7" x14ac:dyDescent="0.25">
      <c r="A112" s="3"/>
      <c r="G112" s="16"/>
    </row>
    <row r="113" spans="1:7" x14ac:dyDescent="0.25">
      <c r="A113" s="7"/>
      <c r="B113" s="8"/>
      <c r="C113" s="5"/>
      <c r="D113" s="5"/>
      <c r="E113" s="16"/>
      <c r="F113" s="5"/>
      <c r="G113" s="16"/>
    </row>
    <row r="114" spans="1:7" x14ac:dyDescent="0.25">
      <c r="A114" s="7"/>
      <c r="B114" s="8"/>
      <c r="C114" s="5"/>
      <c r="D114" s="5"/>
      <c r="E114" s="16"/>
      <c r="F114" s="5"/>
      <c r="G114" s="16"/>
    </row>
    <row r="115" spans="1:7" x14ac:dyDescent="0.25">
      <c r="A115" s="7"/>
      <c r="B115" s="8"/>
      <c r="C115" s="5"/>
      <c r="D115" s="5"/>
      <c r="E115" s="16"/>
      <c r="F115" s="5"/>
      <c r="G115" s="16"/>
    </row>
    <row r="116" spans="1:7" x14ac:dyDescent="0.25">
      <c r="A116" s="7"/>
      <c r="B116" s="8"/>
      <c r="C116" s="5"/>
      <c r="D116" s="5"/>
      <c r="E116" s="16"/>
      <c r="F116" s="5"/>
      <c r="G116" s="16"/>
    </row>
    <row r="117" spans="1:7" x14ac:dyDescent="0.25">
      <c r="A117" s="7"/>
      <c r="B117" s="8"/>
      <c r="C117" s="5"/>
      <c r="D117" s="5"/>
      <c r="E117" s="16"/>
      <c r="F117" s="5"/>
      <c r="G117" s="16"/>
    </row>
    <row r="118" spans="1:7" x14ac:dyDescent="0.25">
      <c r="A118" s="7"/>
      <c r="B118" s="8"/>
      <c r="C118" s="5"/>
      <c r="D118" s="5"/>
      <c r="E118" s="16"/>
      <c r="F118" s="5"/>
      <c r="G118" s="16"/>
    </row>
    <row r="119" spans="1:7" x14ac:dyDescent="0.25">
      <c r="A119" s="7"/>
      <c r="B119" s="5"/>
      <c r="C119" s="5"/>
      <c r="D119" s="5"/>
      <c r="E119" s="16"/>
      <c r="F119" s="5"/>
      <c r="G119" s="16"/>
    </row>
    <row r="120" spans="1:7" x14ac:dyDescent="0.25">
      <c r="A120" s="9"/>
      <c r="B120" s="9"/>
      <c r="C120" s="9"/>
      <c r="D120" s="9"/>
      <c r="E120" s="17"/>
      <c r="F120" s="9"/>
      <c r="G120" s="16"/>
    </row>
    <row r="121" spans="1:7" x14ac:dyDescent="0.25">
      <c r="A121" s="11"/>
      <c r="B121" s="9"/>
      <c r="C121" s="9"/>
      <c r="D121" s="9"/>
      <c r="E121" s="17"/>
      <c r="F121" s="9"/>
      <c r="G121" s="16"/>
    </row>
    <row r="122" spans="1:7" x14ac:dyDescent="0.25">
      <c r="A122" s="9"/>
      <c r="B122" s="9"/>
      <c r="C122" s="9"/>
      <c r="D122" s="9"/>
      <c r="E122" s="17"/>
      <c r="F122" s="9"/>
      <c r="G122" s="16"/>
    </row>
    <row r="123" spans="1:7" x14ac:dyDescent="0.25">
      <c r="A123" s="9"/>
      <c r="B123" s="9"/>
      <c r="C123" s="9"/>
      <c r="D123" s="9"/>
      <c r="E123" s="17"/>
      <c r="F123" s="9"/>
      <c r="G123" s="16"/>
    </row>
    <row r="124" spans="1:7" x14ac:dyDescent="0.25">
      <c r="A124" s="9"/>
      <c r="B124" s="9"/>
      <c r="C124" s="9"/>
      <c r="D124" s="9"/>
      <c r="E124" s="17"/>
      <c r="F124" s="9"/>
      <c r="G124" s="16"/>
    </row>
    <row r="125" spans="1:7" x14ac:dyDescent="0.25">
      <c r="A125" s="10"/>
      <c r="B125" s="9"/>
      <c r="C125" s="9"/>
      <c r="D125" s="9"/>
      <c r="E125" s="17"/>
      <c r="F125" s="9"/>
      <c r="G125" s="16"/>
    </row>
    <row r="126" spans="1:7" x14ac:dyDescent="0.25">
      <c r="A126" s="6"/>
      <c r="B126" s="5"/>
      <c r="C126" s="5"/>
      <c r="D126" s="5"/>
      <c r="E126" s="16"/>
      <c r="F126" s="5"/>
      <c r="G126" s="16"/>
    </row>
    <row r="127" spans="1:7" x14ac:dyDescent="0.25">
      <c r="A127" s="7"/>
      <c r="B127" s="5"/>
      <c r="C127" s="5"/>
      <c r="D127" s="8"/>
      <c r="E127" s="16"/>
      <c r="F127" s="5"/>
      <c r="G127" s="16"/>
    </row>
    <row r="128" spans="1:7" x14ac:dyDescent="0.25">
      <c r="A128" s="7"/>
      <c r="B128" s="5"/>
      <c r="C128" s="5"/>
      <c r="D128" s="8"/>
      <c r="E128" s="16"/>
      <c r="F128" s="5"/>
      <c r="G128" s="16"/>
    </row>
    <row r="129" spans="1:7" x14ac:dyDescent="0.25">
      <c r="A129" s="7"/>
      <c r="B129" s="5"/>
      <c r="C129" s="5"/>
      <c r="D129" s="8"/>
      <c r="E129" s="16"/>
      <c r="F129" s="5"/>
      <c r="G129" s="16"/>
    </row>
    <row r="130" spans="1:7" x14ac:dyDescent="0.25">
      <c r="A130" s="5"/>
      <c r="B130" s="5"/>
      <c r="C130" s="5"/>
      <c r="D130" s="6"/>
      <c r="E130" s="18"/>
      <c r="F130" s="6"/>
      <c r="G130" s="16"/>
    </row>
    <row r="131" spans="1:7" x14ac:dyDescent="0.25">
      <c r="A131" s="5"/>
      <c r="B131" s="5"/>
      <c r="C131" s="5"/>
      <c r="D131" s="6"/>
      <c r="E131" s="18"/>
      <c r="F131" s="6"/>
      <c r="G131" s="16"/>
    </row>
    <row r="132" spans="1:7" x14ac:dyDescent="0.25">
      <c r="A132" s="5"/>
      <c r="B132" s="5"/>
      <c r="C132" s="5"/>
      <c r="D132" s="6"/>
      <c r="E132" s="18"/>
      <c r="F132" s="6"/>
      <c r="G132" s="16"/>
    </row>
    <row r="133" spans="1:7" x14ac:dyDescent="0.25">
      <c r="A133" s="5"/>
      <c r="B133" s="5"/>
      <c r="C133" s="5"/>
      <c r="D133" s="5"/>
      <c r="E133" s="16"/>
      <c r="F133" s="5"/>
      <c r="G133" s="16"/>
    </row>
    <row r="134" spans="1:7" x14ac:dyDescent="0.25">
      <c r="A134" s="6"/>
      <c r="B134" s="5"/>
      <c r="C134" s="5"/>
      <c r="D134" s="5"/>
      <c r="E134" s="16"/>
      <c r="F134" s="5"/>
      <c r="G134" s="16"/>
    </row>
    <row r="135" spans="1:7" x14ac:dyDescent="0.25">
      <c r="A135" s="5"/>
      <c r="B135" s="5"/>
      <c r="C135" s="5"/>
      <c r="D135" s="5"/>
      <c r="E135" s="16"/>
      <c r="F135" s="5"/>
      <c r="G135" s="16"/>
    </row>
    <row r="136" spans="1:7" x14ac:dyDescent="0.25">
      <c r="A136" s="5"/>
      <c r="B136" s="5"/>
      <c r="C136" s="5"/>
      <c r="D136" s="5"/>
      <c r="E136" s="16"/>
      <c r="F136" s="5"/>
      <c r="G136" s="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EDF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 Naaber</dc:creator>
  <cp:lastModifiedBy>Riivo Noor</cp:lastModifiedBy>
  <dcterms:created xsi:type="dcterms:W3CDTF">2023-09-22T08:37:19Z</dcterms:created>
  <dcterms:modified xsi:type="dcterms:W3CDTF">2024-03-13T09:16:37Z</dcterms:modified>
</cp:coreProperties>
</file>